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g\Desktop\"/>
    </mc:Choice>
  </mc:AlternateContent>
  <xr:revisionPtr revIDLastSave="0" documentId="8_{B66BBE3B-A39D-46EC-BC78-0BB43FD3E14E}" xr6:coauthVersionLast="40" xr6:coauthVersionMax="40" xr10:uidLastSave="{00000000-0000-0000-0000-000000000000}"/>
  <bookViews>
    <workbookView xWindow="0" yWindow="0" windowWidth="28800" windowHeight="12165" xr2:uid="{6F798FD3-C8EC-44E6-9F90-D0106542FC2C}"/>
  </bookViews>
  <sheets>
    <sheet name="Untitled form (2)" sheetId="1" r:id="rId1"/>
  </sheets>
  <definedNames>
    <definedName name="_xlnm._FilterDatabase" localSheetId="0" hidden="1">'Untitled form (2)'!$A$1:$N$43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1" l="1"/>
  <c r="M2" i="1"/>
  <c r="K3" i="1"/>
  <c r="M3" i="1"/>
  <c r="J4" i="1"/>
  <c r="K4" i="1"/>
  <c r="M4" i="1" s="1"/>
  <c r="J5" i="1"/>
  <c r="K5" i="1"/>
  <c r="M5" i="1"/>
  <c r="K6" i="1"/>
  <c r="M6" i="1" s="1"/>
  <c r="J7" i="1"/>
  <c r="K7" i="1"/>
  <c r="M7" i="1" s="1"/>
  <c r="K8" i="1"/>
  <c r="M8" i="1" s="1"/>
  <c r="J9" i="1"/>
  <c r="K9" i="1" s="1"/>
  <c r="M9" i="1" s="1"/>
  <c r="J10" i="1"/>
  <c r="J45" i="1" s="1"/>
  <c r="K10" i="1"/>
  <c r="M10" i="1"/>
  <c r="J11" i="1"/>
  <c r="K11" i="1" s="1"/>
  <c r="J12" i="1"/>
  <c r="K12" i="1"/>
  <c r="M12" i="1" s="1"/>
  <c r="K13" i="1"/>
  <c r="M13" i="1" s="1"/>
  <c r="K14" i="1"/>
  <c r="M14" i="1"/>
  <c r="K15" i="1"/>
  <c r="M15" i="1"/>
  <c r="K16" i="1"/>
  <c r="M16" i="1" s="1"/>
  <c r="K17" i="1"/>
  <c r="M17" i="1" s="1"/>
  <c r="J18" i="1"/>
  <c r="K18" i="1" s="1"/>
  <c r="J19" i="1"/>
  <c r="K19" i="1"/>
  <c r="M19" i="1"/>
  <c r="K20" i="1"/>
  <c r="M20" i="1"/>
  <c r="J21" i="1"/>
  <c r="K21" i="1" s="1"/>
  <c r="K22" i="1"/>
  <c r="M22" i="1"/>
  <c r="J23" i="1"/>
  <c r="K23" i="1"/>
  <c r="M23" i="1" s="1"/>
  <c r="J24" i="1"/>
  <c r="K24" i="1"/>
  <c r="M24" i="1"/>
  <c r="J25" i="1"/>
  <c r="J26" i="1"/>
  <c r="K26" i="1" s="1"/>
  <c r="M26" i="1" s="1"/>
  <c r="J27" i="1"/>
  <c r="K27" i="1"/>
  <c r="M27" i="1" s="1"/>
  <c r="J28" i="1"/>
  <c r="K28" i="1"/>
  <c r="M28" i="1"/>
  <c r="J29" i="1"/>
  <c r="J30" i="1"/>
  <c r="K30" i="1" s="1"/>
  <c r="M30" i="1" s="1"/>
  <c r="J31" i="1"/>
  <c r="M31" i="1" s="1"/>
  <c r="K31" i="1"/>
  <c r="J32" i="1"/>
  <c r="K32" i="1"/>
  <c r="M32" i="1" s="1"/>
  <c r="K33" i="1"/>
  <c r="M33" i="1" s="1"/>
  <c r="K34" i="1"/>
  <c r="M34" i="1"/>
  <c r="J35" i="1"/>
  <c r="K35" i="1"/>
  <c r="M35" i="1" s="1"/>
  <c r="K36" i="1"/>
  <c r="M36" i="1" s="1"/>
  <c r="J37" i="1"/>
  <c r="K37" i="1"/>
  <c r="M37" i="1"/>
  <c r="J38" i="1"/>
  <c r="J39" i="1"/>
  <c r="K39" i="1" s="1"/>
  <c r="M39" i="1" s="1"/>
  <c r="J40" i="1"/>
  <c r="M40" i="1" s="1"/>
  <c r="K40" i="1"/>
  <c r="K41" i="1"/>
  <c r="M41" i="1"/>
  <c r="K42" i="1"/>
  <c r="M42" i="1"/>
  <c r="K43" i="1"/>
  <c r="M43" i="1" s="1"/>
  <c r="J46" i="1" l="1"/>
  <c r="K46" i="1" s="1"/>
  <c r="J47" i="1"/>
  <c r="K47" i="1" s="1"/>
  <c r="K38" i="1"/>
  <c r="M38" i="1" s="1"/>
  <c r="K29" i="1"/>
  <c r="M29" i="1" s="1"/>
  <c r="K25" i="1"/>
  <c r="M25" i="1" s="1"/>
  <c r="M18" i="1"/>
  <c r="M11" i="1"/>
  <c r="M21" i="1"/>
</calcChain>
</file>

<file path=xl/sharedStrings.xml><?xml version="1.0" encoding="utf-8"?>
<sst xmlns="http://schemas.openxmlformats.org/spreadsheetml/2006/main" count="231" uniqueCount="77">
  <si>
    <t>20% Remaining</t>
  </si>
  <si>
    <t>80% Downpayment</t>
  </si>
  <si>
    <t>Total</t>
  </si>
  <si>
    <t>Unpaid</t>
  </si>
  <si>
    <t>Combination 2</t>
  </si>
  <si>
    <t>Kit 2</t>
  </si>
  <si>
    <t>Winkeyless</t>
  </si>
  <si>
    <t>Geekhack</t>
  </si>
  <si>
    <t>jedi</t>
  </si>
  <si>
    <t>Combination 1</t>
  </si>
  <si>
    <t>Kit 1</t>
  </si>
  <si>
    <t>Winkey</t>
  </si>
  <si>
    <t>Reddit</t>
  </si>
  <si>
    <t>RitualMaster</t>
  </si>
  <si>
    <t>Combination 4</t>
  </si>
  <si>
    <t>foxmancore</t>
  </si>
  <si>
    <t>B/W TaiChi</t>
  </si>
  <si>
    <t>B/W Kit 3</t>
  </si>
  <si>
    <t>5inn3d-</t>
  </si>
  <si>
    <t>eastern_thug</t>
  </si>
  <si>
    <t>Lee Seung Ill</t>
  </si>
  <si>
    <t>2 Kit 2, 1 Combi 1, the other Combi 3</t>
  </si>
  <si>
    <t>Combination 1
Combination 3</t>
  </si>
  <si>
    <t>SpeedyXeon</t>
  </si>
  <si>
    <t>lone_raven</t>
  </si>
  <si>
    <t>RaySasQuach</t>
  </si>
  <si>
    <t>natbuns</t>
  </si>
  <si>
    <t>Combination 3</t>
  </si>
  <si>
    <t>CommanderAME</t>
  </si>
  <si>
    <t>Geekhack;Reddit</t>
  </si>
  <si>
    <t>IneffableTao</t>
  </si>
  <si>
    <t>2 B/W Kit 3, 1 WK 1WKL</t>
  </si>
  <si>
    <t>Winkeyless
Winkey</t>
  </si>
  <si>
    <t>aznriptide859</t>
  </si>
  <si>
    <t>dasGnome</t>
  </si>
  <si>
    <t>mathiasn</t>
  </si>
  <si>
    <t>tr4656</t>
  </si>
  <si>
    <t>Extra Brass Logo +15</t>
  </si>
  <si>
    <t>FroZnFlaVr</t>
  </si>
  <si>
    <t>jshufelt</t>
  </si>
  <si>
    <t>Gerfunkle</t>
  </si>
  <si>
    <t>JDragon</t>
  </si>
  <si>
    <t>tylka</t>
  </si>
  <si>
    <t>homerowco</t>
  </si>
  <si>
    <t>rkfogg</t>
  </si>
  <si>
    <t>ocnis</t>
  </si>
  <si>
    <t>TeeAreEffedUp</t>
  </si>
  <si>
    <t>Holicalis</t>
  </si>
  <si>
    <t>Hayte</t>
  </si>
  <si>
    <t>Jubileus</t>
  </si>
  <si>
    <t>Tommicorn</t>
  </si>
  <si>
    <t>ricinco</t>
  </si>
  <si>
    <t>boredrec</t>
  </si>
  <si>
    <t>booleanjulien</t>
  </si>
  <si>
    <t>Otterquest_</t>
  </si>
  <si>
    <t>OmegaZero55</t>
  </si>
  <si>
    <t>Stellarix</t>
  </si>
  <si>
    <t>storingdata</t>
  </si>
  <si>
    <t>anon23</t>
  </si>
  <si>
    <t>Jkush463</t>
  </si>
  <si>
    <t>firezlife</t>
  </si>
  <si>
    <t>u/Boy_314</t>
  </si>
  <si>
    <t>Artemie</t>
  </si>
  <si>
    <t>stepstone82</t>
  </si>
  <si>
    <t>Remarks</t>
  </si>
  <si>
    <t>Shipping</t>
  </si>
  <si>
    <t>PayPal Fees</t>
  </si>
  <si>
    <t>Cost</t>
  </si>
  <si>
    <t xml:space="preserve">Titanium TaiChi Logo USD 25 </t>
  </si>
  <si>
    <t xml:space="preserve">Additional Brass Switch Plate USD 35 </t>
  </si>
  <si>
    <t xml:space="preserve">Additional PCB USD 40 </t>
  </si>
  <si>
    <t>Colour Selection</t>
  </si>
  <si>
    <t>Qty</t>
  </si>
  <si>
    <t>Keyboard Kit</t>
  </si>
  <si>
    <t xml:space="preserve">Layout </t>
  </si>
  <si>
    <t>Username Association</t>
  </si>
  <si>
    <t xml:space="preserve">Username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</si>
</sst>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3" fontId="2" fillId="2" borderId="0" xfId="0" applyNumberFormat="1" applyFont="1" applyFill="1" applyAlignment="1">
      <alignment horizontal="left" vertical="center" wrapText="1"/>
    </xf>
    <xf numFmtId="43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43" fontId="2" fillId="3" borderId="0" xfId="0" applyNumberFormat="1" applyFont="1" applyFill="1" applyAlignment="1">
      <alignment horizontal="left" vertical="center" wrapText="1"/>
    </xf>
    <xf numFmtId="43" fontId="2" fillId="0" borderId="0" xfId="1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43" fontId="2" fillId="3" borderId="1" xfId="1" applyFont="1" applyFill="1" applyBorder="1" applyAlignment="1">
      <alignment horizontal="left" vertical="center" wrapText="1"/>
    </xf>
    <xf numFmtId="164" fontId="2" fillId="2" borderId="1" xfId="1" applyNumberFormat="1" applyFont="1" applyFill="1" applyBorder="1" applyAlignment="1">
      <alignment horizontal="left" vertical="center" wrapText="1"/>
    </xf>
    <xf numFmtId="43" fontId="2" fillId="4" borderId="1" xfId="1" applyFont="1" applyFill="1" applyBorder="1" applyAlignment="1">
      <alignment horizontal="left" vertical="center" wrapText="1"/>
    </xf>
    <xf numFmtId="164" fontId="2" fillId="5" borderId="1" xfId="1" applyNumberFormat="1" applyFont="1" applyFill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3" fontId="3" fillId="3" borderId="1" xfId="1" applyFont="1" applyFill="1" applyBorder="1" applyAlignment="1">
      <alignment horizontal="left" vertical="center" wrapText="1"/>
    </xf>
    <xf numFmtId="164" fontId="3" fillId="2" borderId="1" xfId="1" applyNumberFormat="1" applyFont="1" applyFill="1" applyBorder="1" applyAlignment="1">
      <alignment horizontal="left" vertical="center" wrapText="1"/>
    </xf>
    <xf numFmtId="43" fontId="3" fillId="4" borderId="1" xfId="1" applyFont="1" applyFill="1" applyBorder="1" applyAlignment="1">
      <alignment horizontal="left" vertical="center" wrapText="1"/>
    </xf>
    <xf numFmtId="164" fontId="3" fillId="5" borderId="1" xfId="1" applyNumberFormat="1" applyFont="1" applyFill="1" applyBorder="1" applyAlignment="1">
      <alignment horizontal="left" vertical="center" wrapText="1"/>
    </xf>
    <xf numFmtId="164" fontId="3" fillId="0" borderId="1" xfId="1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1F0C0-F86E-4CAD-B555-018DD071829A}">
  <dimension ref="A1:N47"/>
  <sheetViews>
    <sheetView tabSelected="1" zoomScale="85" zoomScaleNormal="85" workbookViewId="0">
      <pane xSplit="13" ySplit="1" topLeftCell="N2" activePane="bottomRight" state="frozen"/>
      <selection pane="topRight" activeCell="M1" sqref="M1"/>
      <selection pane="bottomLeft" activeCell="A2" sqref="A2"/>
      <selection pane="bottomRight" activeCell="Q36" sqref="Q36"/>
    </sheetView>
  </sheetViews>
  <sheetFormatPr defaultRowHeight="12.75" x14ac:dyDescent="0.25"/>
  <cols>
    <col min="1" max="1" width="15.28515625" style="1" bestFit="1" customWidth="1"/>
    <col min="2" max="2" width="22.7109375" style="1" bestFit="1" customWidth="1"/>
    <col min="3" max="3" width="10.7109375" style="1" bestFit="1" customWidth="1"/>
    <col min="4" max="4" width="12.7109375" style="1" bestFit="1" customWidth="1"/>
    <col min="5" max="5" width="4.140625" style="1" bestFit="1" customWidth="1"/>
    <col min="6" max="6" width="16.5703125" style="1" bestFit="1" customWidth="1"/>
    <col min="7" max="7" width="11.85546875" style="2" bestFit="1" customWidth="1"/>
    <col min="8" max="8" width="13.42578125" style="2" bestFit="1" customWidth="1"/>
    <col min="9" max="9" width="12.140625" style="2" bestFit="1" customWidth="1"/>
    <col min="10" max="13" width="12.140625" style="2" customWidth="1"/>
    <col min="14" max="14" width="32.5703125" style="2" bestFit="1" customWidth="1"/>
    <col min="15" max="16384" width="9.140625" style="1"/>
  </cols>
  <sheetData>
    <row r="1" spans="1:14" s="1" customFormat="1" ht="38.25" x14ac:dyDescent="0.25">
      <c r="A1" s="26" t="s">
        <v>76</v>
      </c>
      <c r="B1" s="26" t="s">
        <v>75</v>
      </c>
      <c r="C1" s="26" t="s">
        <v>74</v>
      </c>
      <c r="D1" s="26" t="s">
        <v>73</v>
      </c>
      <c r="E1" s="26" t="s">
        <v>72</v>
      </c>
      <c r="F1" s="26" t="s">
        <v>71</v>
      </c>
      <c r="G1" s="24" t="s">
        <v>70</v>
      </c>
      <c r="H1" s="24" t="s">
        <v>69</v>
      </c>
      <c r="I1" s="24" t="s">
        <v>68</v>
      </c>
      <c r="J1" s="25" t="s">
        <v>67</v>
      </c>
      <c r="K1" s="25" t="s">
        <v>66</v>
      </c>
      <c r="L1" s="25" t="s">
        <v>65</v>
      </c>
      <c r="M1" s="25" t="s">
        <v>2</v>
      </c>
      <c r="N1" s="24" t="s">
        <v>64</v>
      </c>
    </row>
    <row r="2" spans="1:14" s="16" customFormat="1" x14ac:dyDescent="0.25">
      <c r="A2" s="23" t="s">
        <v>63</v>
      </c>
      <c r="B2" s="23" t="s">
        <v>7</v>
      </c>
      <c r="C2" s="23" t="s">
        <v>6</v>
      </c>
      <c r="D2" s="23" t="s">
        <v>5</v>
      </c>
      <c r="E2" s="23">
        <v>1</v>
      </c>
      <c r="F2" s="23" t="s">
        <v>14</v>
      </c>
      <c r="G2" s="22">
        <v>0</v>
      </c>
      <c r="H2" s="22">
        <v>0</v>
      </c>
      <c r="I2" s="22">
        <v>0</v>
      </c>
      <c r="J2" s="21">
        <v>391</v>
      </c>
      <c r="K2" s="20">
        <f>J2/0.956-J2+0.3</f>
        <v>18.295815899581601</v>
      </c>
      <c r="L2" s="19"/>
      <c r="M2" s="18">
        <f>J2+K2+L2</f>
        <v>409.29581589958161</v>
      </c>
      <c r="N2" s="17"/>
    </row>
    <row r="3" spans="1:14" s="16" customFormat="1" x14ac:dyDescent="0.25">
      <c r="A3" s="23" t="s">
        <v>62</v>
      </c>
      <c r="B3" s="23" t="s">
        <v>7</v>
      </c>
      <c r="C3" s="23" t="s">
        <v>6</v>
      </c>
      <c r="D3" s="23" t="s">
        <v>5</v>
      </c>
      <c r="E3" s="23">
        <v>1</v>
      </c>
      <c r="F3" s="23" t="s">
        <v>14</v>
      </c>
      <c r="G3" s="22">
        <v>0</v>
      </c>
      <c r="H3" s="22">
        <v>0</v>
      </c>
      <c r="I3" s="22">
        <v>0</v>
      </c>
      <c r="J3" s="21">
        <v>391</v>
      </c>
      <c r="K3" s="20">
        <f>J3/0.956-J3+0.3</f>
        <v>18.295815899581601</v>
      </c>
      <c r="L3" s="19"/>
      <c r="M3" s="18">
        <f>J3+K3+L3</f>
        <v>409.29581589958161</v>
      </c>
      <c r="N3" s="17"/>
    </row>
    <row r="4" spans="1:14" s="16" customFormat="1" x14ac:dyDescent="0.25">
      <c r="A4" s="23" t="s">
        <v>61</v>
      </c>
      <c r="B4" s="23" t="s">
        <v>12</v>
      </c>
      <c r="C4" s="23" t="s">
        <v>6</v>
      </c>
      <c r="D4" s="23" t="s">
        <v>17</v>
      </c>
      <c r="E4" s="23">
        <v>1</v>
      </c>
      <c r="F4" s="23" t="s">
        <v>16</v>
      </c>
      <c r="G4" s="22">
        <v>1</v>
      </c>
      <c r="H4" s="22">
        <v>1</v>
      </c>
      <c r="I4" s="22">
        <v>0</v>
      </c>
      <c r="J4" s="21">
        <f>330+40+35</f>
        <v>405</v>
      </c>
      <c r="K4" s="20">
        <f>J4/0.956-J4+0.3</f>
        <v>18.940167364016748</v>
      </c>
      <c r="L4" s="19"/>
      <c r="M4" s="18">
        <f>J4+K4+L4</f>
        <v>423.94016736401676</v>
      </c>
      <c r="N4" s="17"/>
    </row>
    <row r="5" spans="1:14" s="16" customFormat="1" x14ac:dyDescent="0.25">
      <c r="A5" s="23" t="s">
        <v>60</v>
      </c>
      <c r="B5" s="23" t="s">
        <v>7</v>
      </c>
      <c r="C5" s="23" t="s">
        <v>11</v>
      </c>
      <c r="D5" s="23" t="s">
        <v>17</v>
      </c>
      <c r="E5" s="23">
        <v>1</v>
      </c>
      <c r="F5" s="23" t="s">
        <v>16</v>
      </c>
      <c r="G5" s="22">
        <v>0</v>
      </c>
      <c r="H5" s="22">
        <v>0</v>
      </c>
      <c r="I5" s="22">
        <v>1</v>
      </c>
      <c r="J5" s="21">
        <f>330+25</f>
        <v>355</v>
      </c>
      <c r="K5" s="20">
        <f>J5/0.956-J5+0.3</f>
        <v>16.638912133891257</v>
      </c>
      <c r="L5" s="19"/>
      <c r="M5" s="18">
        <f>J5+K5+L5</f>
        <v>371.63891213389127</v>
      </c>
      <c r="N5" s="17"/>
    </row>
    <row r="6" spans="1:14" s="16" customFormat="1" x14ac:dyDescent="0.25">
      <c r="A6" s="23" t="s">
        <v>59</v>
      </c>
      <c r="B6" s="23" t="s">
        <v>7</v>
      </c>
      <c r="C6" s="23" t="s">
        <v>6</v>
      </c>
      <c r="D6" s="23" t="s">
        <v>17</v>
      </c>
      <c r="E6" s="23">
        <v>1</v>
      </c>
      <c r="F6" s="23" t="s">
        <v>16</v>
      </c>
      <c r="G6" s="22">
        <v>0</v>
      </c>
      <c r="H6" s="22">
        <v>0</v>
      </c>
      <c r="I6" s="22">
        <v>0</v>
      </c>
      <c r="J6" s="21">
        <v>330</v>
      </c>
      <c r="K6" s="20">
        <f>J6/0.956-J6+0.3</f>
        <v>15.488284518828483</v>
      </c>
      <c r="L6" s="19"/>
      <c r="M6" s="18">
        <f>J6+K6+L6</f>
        <v>345.48828451882849</v>
      </c>
      <c r="N6" s="17"/>
    </row>
    <row r="7" spans="1:14" s="16" customFormat="1" x14ac:dyDescent="0.25">
      <c r="A7" s="23" t="s">
        <v>58</v>
      </c>
      <c r="B7" s="23" t="s">
        <v>7</v>
      </c>
      <c r="C7" s="23" t="s">
        <v>11</v>
      </c>
      <c r="D7" s="23" t="s">
        <v>10</v>
      </c>
      <c r="E7" s="23">
        <v>1</v>
      </c>
      <c r="F7" s="23" t="s">
        <v>4</v>
      </c>
      <c r="G7" s="22">
        <v>1</v>
      </c>
      <c r="H7" s="22">
        <v>1</v>
      </c>
      <c r="I7" s="22">
        <v>0</v>
      </c>
      <c r="J7" s="21">
        <f>320+40+35</f>
        <v>395</v>
      </c>
      <c r="K7" s="20">
        <f>J7/0.956-J7+0.3</f>
        <v>18.479916317991627</v>
      </c>
      <c r="L7" s="19"/>
      <c r="M7" s="18">
        <f>J7+K7+L7</f>
        <v>413.47991631799164</v>
      </c>
      <c r="N7" s="17"/>
    </row>
    <row r="8" spans="1:14" s="16" customFormat="1" x14ac:dyDescent="0.25">
      <c r="A8" s="23" t="s">
        <v>57</v>
      </c>
      <c r="B8" s="23" t="s">
        <v>29</v>
      </c>
      <c r="C8" s="23" t="s">
        <v>11</v>
      </c>
      <c r="D8" s="23" t="s">
        <v>10</v>
      </c>
      <c r="E8" s="23">
        <v>1</v>
      </c>
      <c r="F8" s="23" t="s">
        <v>4</v>
      </c>
      <c r="G8" s="22">
        <v>0</v>
      </c>
      <c r="H8" s="22">
        <v>0</v>
      </c>
      <c r="I8" s="22">
        <v>0</v>
      </c>
      <c r="J8" s="21">
        <v>320</v>
      </c>
      <c r="K8" s="20">
        <f>J8/0.956-J8+0.3</f>
        <v>15.028033472803362</v>
      </c>
      <c r="L8" s="19"/>
      <c r="M8" s="18">
        <f>J8+K8+L8</f>
        <v>335.02803347280337</v>
      </c>
      <c r="N8" s="17"/>
    </row>
    <row r="9" spans="1:14" s="16" customFormat="1" ht="12" customHeight="1" x14ac:dyDescent="0.25">
      <c r="A9" s="23" t="s">
        <v>56</v>
      </c>
      <c r="B9" s="23" t="s">
        <v>12</v>
      </c>
      <c r="C9" s="23" t="s">
        <v>6</v>
      </c>
      <c r="D9" s="23" t="s">
        <v>10</v>
      </c>
      <c r="E9" s="23">
        <v>1</v>
      </c>
      <c r="F9" s="23" t="s">
        <v>4</v>
      </c>
      <c r="G9" s="22">
        <v>1</v>
      </c>
      <c r="H9" s="22">
        <v>1</v>
      </c>
      <c r="I9" s="22">
        <v>0</v>
      </c>
      <c r="J9" s="21">
        <f>320+40+35</f>
        <v>395</v>
      </c>
      <c r="K9" s="20">
        <f>J9/0.956-J9+0.3</f>
        <v>18.479916317991627</v>
      </c>
      <c r="L9" s="19"/>
      <c r="M9" s="18">
        <f>J9+K9+L9</f>
        <v>413.47991631799164</v>
      </c>
      <c r="N9" s="17"/>
    </row>
    <row r="10" spans="1:14" s="16" customFormat="1" x14ac:dyDescent="0.25">
      <c r="A10" s="23" t="s">
        <v>55</v>
      </c>
      <c r="B10" s="23" t="s">
        <v>29</v>
      </c>
      <c r="C10" s="23" t="s">
        <v>6</v>
      </c>
      <c r="D10" s="23" t="s">
        <v>10</v>
      </c>
      <c r="E10" s="23">
        <v>1</v>
      </c>
      <c r="F10" s="23" t="s">
        <v>27</v>
      </c>
      <c r="G10" s="22">
        <v>0</v>
      </c>
      <c r="H10" s="22">
        <v>1</v>
      </c>
      <c r="I10" s="22">
        <v>0</v>
      </c>
      <c r="J10" s="21">
        <f>320+35</f>
        <v>355</v>
      </c>
      <c r="K10" s="20">
        <f>J10/0.956-J10+0.3</f>
        <v>16.638912133891257</v>
      </c>
      <c r="L10" s="19"/>
      <c r="M10" s="18">
        <f>J10+K10+L10</f>
        <v>371.63891213389127</v>
      </c>
      <c r="N10" s="17"/>
    </row>
    <row r="11" spans="1:14" s="16" customFormat="1" x14ac:dyDescent="0.25">
      <c r="A11" s="23" t="s">
        <v>54</v>
      </c>
      <c r="B11" s="23" t="s">
        <v>29</v>
      </c>
      <c r="C11" s="23" t="s">
        <v>6</v>
      </c>
      <c r="D11" s="23" t="s">
        <v>10</v>
      </c>
      <c r="E11" s="23">
        <v>1</v>
      </c>
      <c r="F11" s="23" t="s">
        <v>4</v>
      </c>
      <c r="G11" s="22">
        <v>0</v>
      </c>
      <c r="H11" s="22">
        <v>1</v>
      </c>
      <c r="I11" s="22">
        <v>1</v>
      </c>
      <c r="J11" s="21">
        <f>320+35+25</f>
        <v>380</v>
      </c>
      <c r="K11" s="20">
        <f>J11/0.956-J11+0.3</f>
        <v>17.789539748953974</v>
      </c>
      <c r="L11" s="19"/>
      <c r="M11" s="18">
        <f>J11+K11+L11</f>
        <v>397.78953974895398</v>
      </c>
      <c r="N11" s="17"/>
    </row>
    <row r="12" spans="1:14" s="16" customFormat="1" x14ac:dyDescent="0.25">
      <c r="A12" s="23" t="s">
        <v>53</v>
      </c>
      <c r="B12" s="23" t="s">
        <v>29</v>
      </c>
      <c r="C12" s="23" t="s">
        <v>11</v>
      </c>
      <c r="D12" s="23" t="s">
        <v>10</v>
      </c>
      <c r="E12" s="23">
        <v>1</v>
      </c>
      <c r="F12" s="23" t="s">
        <v>27</v>
      </c>
      <c r="G12" s="22">
        <v>1</v>
      </c>
      <c r="H12" s="22">
        <v>1</v>
      </c>
      <c r="I12" s="22">
        <v>1</v>
      </c>
      <c r="J12" s="21">
        <f>320+40+35+25</f>
        <v>420</v>
      </c>
      <c r="K12" s="20">
        <f>J12/0.956-J12+0.3</f>
        <v>19.630543933054401</v>
      </c>
      <c r="L12" s="19"/>
      <c r="M12" s="18">
        <f>J12+K12+L12</f>
        <v>439.63054393305441</v>
      </c>
      <c r="N12" s="17"/>
    </row>
    <row r="13" spans="1:14" s="16" customFormat="1" x14ac:dyDescent="0.25">
      <c r="A13" s="23" t="s">
        <v>52</v>
      </c>
      <c r="B13" s="23" t="s">
        <v>12</v>
      </c>
      <c r="C13" s="23" t="s">
        <v>11</v>
      </c>
      <c r="D13" s="23" t="s">
        <v>17</v>
      </c>
      <c r="E13" s="23">
        <v>1</v>
      </c>
      <c r="F13" s="23" t="s">
        <v>16</v>
      </c>
      <c r="G13" s="22">
        <v>0</v>
      </c>
      <c r="H13" s="22">
        <v>0</v>
      </c>
      <c r="I13" s="22">
        <v>0</v>
      </c>
      <c r="J13" s="21">
        <v>330</v>
      </c>
      <c r="K13" s="20">
        <f>J13/0.956-J13+0.3</f>
        <v>15.488284518828483</v>
      </c>
      <c r="L13" s="19"/>
      <c r="M13" s="18">
        <f>J13+K13+L13</f>
        <v>345.48828451882849</v>
      </c>
      <c r="N13" s="17"/>
    </row>
    <row r="14" spans="1:14" s="16" customFormat="1" x14ac:dyDescent="0.25">
      <c r="A14" s="23" t="s">
        <v>51</v>
      </c>
      <c r="B14" s="23" t="s">
        <v>12</v>
      </c>
      <c r="C14" s="23" t="s">
        <v>6</v>
      </c>
      <c r="D14" s="23" t="s">
        <v>5</v>
      </c>
      <c r="E14" s="23">
        <v>1</v>
      </c>
      <c r="F14" s="23" t="s">
        <v>14</v>
      </c>
      <c r="G14" s="22">
        <v>0</v>
      </c>
      <c r="H14" s="22">
        <v>0</v>
      </c>
      <c r="I14" s="22">
        <v>0</v>
      </c>
      <c r="J14" s="21">
        <v>391</v>
      </c>
      <c r="K14" s="20">
        <f>J14/0.956-J14+0.3</f>
        <v>18.295815899581601</v>
      </c>
      <c r="L14" s="19"/>
      <c r="M14" s="18">
        <f>J14+K14+L14</f>
        <v>409.29581589958161</v>
      </c>
      <c r="N14" s="17"/>
    </row>
    <row r="15" spans="1:14" s="16" customFormat="1" x14ac:dyDescent="0.25">
      <c r="A15" s="23" t="s">
        <v>50</v>
      </c>
      <c r="B15" s="23" t="s">
        <v>7</v>
      </c>
      <c r="C15" s="23" t="s">
        <v>6</v>
      </c>
      <c r="D15" s="23" t="s">
        <v>10</v>
      </c>
      <c r="E15" s="23">
        <v>1</v>
      </c>
      <c r="F15" s="23" t="s">
        <v>9</v>
      </c>
      <c r="G15" s="22">
        <v>0</v>
      </c>
      <c r="H15" s="22">
        <v>0</v>
      </c>
      <c r="I15" s="22">
        <v>0</v>
      </c>
      <c r="J15" s="21">
        <v>320</v>
      </c>
      <c r="K15" s="20">
        <f>J15/0.956-J15+0.3</f>
        <v>15.028033472803362</v>
      </c>
      <c r="L15" s="19"/>
      <c r="M15" s="18">
        <f>J15+K15+L15</f>
        <v>335.02803347280337</v>
      </c>
      <c r="N15" s="17"/>
    </row>
    <row r="16" spans="1:14" s="16" customFormat="1" x14ac:dyDescent="0.25">
      <c r="A16" s="23" t="s">
        <v>49</v>
      </c>
      <c r="B16" s="23" t="s">
        <v>7</v>
      </c>
      <c r="C16" s="23" t="s">
        <v>11</v>
      </c>
      <c r="D16" s="23" t="s">
        <v>10</v>
      </c>
      <c r="E16" s="23">
        <v>1</v>
      </c>
      <c r="F16" s="23" t="s">
        <v>4</v>
      </c>
      <c r="G16" s="22">
        <v>0</v>
      </c>
      <c r="H16" s="22">
        <v>0</v>
      </c>
      <c r="I16" s="22">
        <v>0</v>
      </c>
      <c r="J16" s="21">
        <v>320</v>
      </c>
      <c r="K16" s="20">
        <f>J16/0.956-J16+0.3</f>
        <v>15.028033472803362</v>
      </c>
      <c r="L16" s="19"/>
      <c r="M16" s="18">
        <f>J16+K16+L16</f>
        <v>335.02803347280337</v>
      </c>
      <c r="N16" s="17"/>
    </row>
    <row r="17" spans="1:14" s="16" customFormat="1" x14ac:dyDescent="0.25">
      <c r="A17" s="23" t="s">
        <v>48</v>
      </c>
      <c r="B17" s="23" t="s">
        <v>7</v>
      </c>
      <c r="C17" s="23" t="s">
        <v>11</v>
      </c>
      <c r="D17" s="23" t="s">
        <v>10</v>
      </c>
      <c r="E17" s="23">
        <v>1</v>
      </c>
      <c r="F17" s="23" t="s">
        <v>14</v>
      </c>
      <c r="G17" s="22">
        <v>0</v>
      </c>
      <c r="H17" s="22">
        <v>0</v>
      </c>
      <c r="I17" s="22">
        <v>0</v>
      </c>
      <c r="J17" s="21">
        <v>320</v>
      </c>
      <c r="K17" s="20">
        <f>J17/0.956-J17+0.3</f>
        <v>15.028033472803362</v>
      </c>
      <c r="L17" s="19"/>
      <c r="M17" s="18">
        <f>J17+K17+L17</f>
        <v>335.02803347280337</v>
      </c>
      <c r="N17" s="17"/>
    </row>
    <row r="18" spans="1:14" s="16" customFormat="1" x14ac:dyDescent="0.25">
      <c r="A18" s="23" t="s">
        <v>47</v>
      </c>
      <c r="B18" s="23" t="s">
        <v>7</v>
      </c>
      <c r="C18" s="23" t="s">
        <v>11</v>
      </c>
      <c r="D18" s="23" t="s">
        <v>10</v>
      </c>
      <c r="E18" s="23">
        <v>1</v>
      </c>
      <c r="F18" s="23" t="s">
        <v>4</v>
      </c>
      <c r="G18" s="22">
        <v>0</v>
      </c>
      <c r="H18" s="22">
        <v>1</v>
      </c>
      <c r="I18" s="22">
        <v>1</v>
      </c>
      <c r="J18" s="21">
        <f>320+35+25</f>
        <v>380</v>
      </c>
      <c r="K18" s="20">
        <f>J18/0.956-J18+0.3</f>
        <v>17.789539748953974</v>
      </c>
      <c r="L18" s="19"/>
      <c r="M18" s="18">
        <f>J18+K18+L18</f>
        <v>397.78953974895398</v>
      </c>
      <c r="N18" s="17"/>
    </row>
    <row r="19" spans="1:14" s="16" customFormat="1" x14ac:dyDescent="0.25">
      <c r="A19" s="23" t="s">
        <v>46</v>
      </c>
      <c r="B19" s="23" t="s">
        <v>12</v>
      </c>
      <c r="C19" s="23" t="s">
        <v>6</v>
      </c>
      <c r="D19" s="23" t="s">
        <v>17</v>
      </c>
      <c r="E19" s="23">
        <v>1</v>
      </c>
      <c r="F19" s="23" t="s">
        <v>16</v>
      </c>
      <c r="G19" s="22">
        <v>0</v>
      </c>
      <c r="H19" s="22">
        <v>1</v>
      </c>
      <c r="I19" s="22">
        <v>0</v>
      </c>
      <c r="J19" s="21">
        <f>330+35</f>
        <v>365</v>
      </c>
      <c r="K19" s="20">
        <f>J19/0.956-J19+0.3</f>
        <v>17.099163179916321</v>
      </c>
      <c r="L19" s="19"/>
      <c r="M19" s="18">
        <f>J19+K19+L19</f>
        <v>382.09916317991633</v>
      </c>
      <c r="N19" s="17"/>
    </row>
    <row r="20" spans="1:14" s="16" customFormat="1" x14ac:dyDescent="0.25">
      <c r="A20" s="23" t="s">
        <v>45</v>
      </c>
      <c r="B20" s="23" t="s">
        <v>7</v>
      </c>
      <c r="C20" s="23" t="s">
        <v>6</v>
      </c>
      <c r="D20" s="23" t="s">
        <v>10</v>
      </c>
      <c r="E20" s="23">
        <v>1</v>
      </c>
      <c r="F20" s="23" t="s">
        <v>14</v>
      </c>
      <c r="G20" s="22">
        <v>0</v>
      </c>
      <c r="H20" s="22">
        <v>0</v>
      </c>
      <c r="I20" s="22">
        <v>0</v>
      </c>
      <c r="J20" s="21">
        <v>320</v>
      </c>
      <c r="K20" s="20">
        <f>J20/0.956-J20+0.3</f>
        <v>15.028033472803362</v>
      </c>
      <c r="L20" s="19"/>
      <c r="M20" s="18">
        <f>J20+K20+L20</f>
        <v>335.02803347280337</v>
      </c>
      <c r="N20" s="17"/>
    </row>
    <row r="21" spans="1:14" s="16" customFormat="1" x14ac:dyDescent="0.25">
      <c r="A21" s="23" t="s">
        <v>44</v>
      </c>
      <c r="B21" s="23" t="s">
        <v>12</v>
      </c>
      <c r="C21" s="23" t="s">
        <v>11</v>
      </c>
      <c r="D21" s="23" t="s">
        <v>10</v>
      </c>
      <c r="E21" s="23">
        <v>1</v>
      </c>
      <c r="F21" s="23" t="s">
        <v>9</v>
      </c>
      <c r="G21" s="22">
        <v>0</v>
      </c>
      <c r="H21" s="22">
        <v>1</v>
      </c>
      <c r="I21" s="22">
        <v>0</v>
      </c>
      <c r="J21" s="21">
        <f>320+35</f>
        <v>355</v>
      </c>
      <c r="K21" s="20">
        <f>J21/0.956-J21+0.3</f>
        <v>16.638912133891257</v>
      </c>
      <c r="L21" s="19"/>
      <c r="M21" s="18">
        <f>J21+K21+L21</f>
        <v>371.63891213389127</v>
      </c>
      <c r="N21" s="17"/>
    </row>
    <row r="22" spans="1:14" s="16" customFormat="1" x14ac:dyDescent="0.25">
      <c r="A22" s="23" t="s">
        <v>43</v>
      </c>
      <c r="B22" s="23" t="s">
        <v>12</v>
      </c>
      <c r="C22" s="23" t="s">
        <v>6</v>
      </c>
      <c r="D22" s="23" t="s">
        <v>5</v>
      </c>
      <c r="E22" s="23">
        <v>1</v>
      </c>
      <c r="F22" s="23" t="s">
        <v>4</v>
      </c>
      <c r="G22" s="22">
        <v>0</v>
      </c>
      <c r="H22" s="22">
        <v>0</v>
      </c>
      <c r="I22" s="22">
        <v>0</v>
      </c>
      <c r="J22" s="21">
        <v>391</v>
      </c>
      <c r="K22" s="20">
        <f>J22/0.956-J22+0.3</f>
        <v>18.295815899581601</v>
      </c>
      <c r="L22" s="19"/>
      <c r="M22" s="18">
        <f>J22+K22+L22</f>
        <v>409.29581589958161</v>
      </c>
      <c r="N22" s="17"/>
    </row>
    <row r="23" spans="1:14" s="16" customFormat="1" x14ac:dyDescent="0.25">
      <c r="A23" s="23" t="s">
        <v>42</v>
      </c>
      <c r="B23" s="23" t="s">
        <v>12</v>
      </c>
      <c r="C23" s="23" t="s">
        <v>11</v>
      </c>
      <c r="D23" s="23" t="s">
        <v>5</v>
      </c>
      <c r="E23" s="23">
        <v>1</v>
      </c>
      <c r="F23" s="23" t="s">
        <v>4</v>
      </c>
      <c r="G23" s="22">
        <v>0</v>
      </c>
      <c r="H23" s="22">
        <v>1</v>
      </c>
      <c r="I23" s="22">
        <v>0</v>
      </c>
      <c r="J23" s="21">
        <f>391+35</f>
        <v>426</v>
      </c>
      <c r="K23" s="20">
        <f>J23/0.956-J23+0.3</f>
        <v>19.906694560669496</v>
      </c>
      <c r="L23" s="19"/>
      <c r="M23" s="18">
        <f>J23+K23+L23</f>
        <v>445.90669456066951</v>
      </c>
      <c r="N23" s="17"/>
    </row>
    <row r="24" spans="1:14" s="16" customFormat="1" x14ac:dyDescent="0.25">
      <c r="A24" s="23" t="s">
        <v>41</v>
      </c>
      <c r="B24" s="23" t="s">
        <v>12</v>
      </c>
      <c r="C24" s="23" t="s">
        <v>11</v>
      </c>
      <c r="D24" s="23" t="s">
        <v>5</v>
      </c>
      <c r="E24" s="23">
        <v>1</v>
      </c>
      <c r="F24" s="23" t="s">
        <v>14</v>
      </c>
      <c r="G24" s="22">
        <v>1</v>
      </c>
      <c r="H24" s="22">
        <v>1</v>
      </c>
      <c r="I24" s="22">
        <v>0</v>
      </c>
      <c r="J24" s="21">
        <f>391+40+35</f>
        <v>466</v>
      </c>
      <c r="K24" s="20">
        <f>J24/0.956-J24+0.3</f>
        <v>21.747698744769867</v>
      </c>
      <c r="L24" s="19"/>
      <c r="M24" s="18">
        <f>J24+K24+L24</f>
        <v>487.74769874476988</v>
      </c>
      <c r="N24" s="17"/>
    </row>
    <row r="25" spans="1:14" s="16" customFormat="1" x14ac:dyDescent="0.25">
      <c r="A25" s="23" t="s">
        <v>40</v>
      </c>
      <c r="B25" s="23" t="s">
        <v>7</v>
      </c>
      <c r="C25" s="23" t="s">
        <v>6</v>
      </c>
      <c r="D25" s="23" t="s">
        <v>10</v>
      </c>
      <c r="E25" s="23">
        <v>1</v>
      </c>
      <c r="F25" s="23" t="s">
        <v>27</v>
      </c>
      <c r="G25" s="22">
        <v>0</v>
      </c>
      <c r="H25" s="22">
        <v>1</v>
      </c>
      <c r="I25" s="22">
        <v>1</v>
      </c>
      <c r="J25" s="21">
        <f>320+35+25</f>
        <v>380</v>
      </c>
      <c r="K25" s="20">
        <f>J25/0.956-J25+0.3</f>
        <v>17.789539748953974</v>
      </c>
      <c r="L25" s="19"/>
      <c r="M25" s="18">
        <f>J25+K25+L25</f>
        <v>397.78953974895398</v>
      </c>
      <c r="N25" s="17"/>
    </row>
    <row r="26" spans="1:14" s="16" customFormat="1" x14ac:dyDescent="0.25">
      <c r="A26" s="23" t="s">
        <v>39</v>
      </c>
      <c r="B26" s="23" t="s">
        <v>7</v>
      </c>
      <c r="C26" s="23" t="s">
        <v>11</v>
      </c>
      <c r="D26" s="23" t="s">
        <v>10</v>
      </c>
      <c r="E26" s="23">
        <v>1</v>
      </c>
      <c r="F26" s="23" t="s">
        <v>4</v>
      </c>
      <c r="G26" s="22">
        <v>1</v>
      </c>
      <c r="H26" s="22">
        <v>0</v>
      </c>
      <c r="I26" s="22">
        <v>1</v>
      </c>
      <c r="J26" s="21">
        <f>320+40+25</f>
        <v>385</v>
      </c>
      <c r="K26" s="20">
        <f>J26/0.956-J26+0.3</f>
        <v>18.019665271966563</v>
      </c>
      <c r="L26" s="19"/>
      <c r="M26" s="18">
        <f>J26+K26+L26</f>
        <v>403.01966527196657</v>
      </c>
      <c r="N26" s="17"/>
    </row>
    <row r="27" spans="1:14" s="16" customFormat="1" x14ac:dyDescent="0.25">
      <c r="A27" s="23" t="s">
        <v>38</v>
      </c>
      <c r="B27" s="23" t="s">
        <v>12</v>
      </c>
      <c r="C27" s="23" t="s">
        <v>6</v>
      </c>
      <c r="D27" s="23" t="s">
        <v>5</v>
      </c>
      <c r="E27" s="23">
        <v>1</v>
      </c>
      <c r="F27" s="23" t="s">
        <v>4</v>
      </c>
      <c r="G27" s="22">
        <v>0</v>
      </c>
      <c r="H27" s="22">
        <v>0</v>
      </c>
      <c r="I27" s="22">
        <v>0</v>
      </c>
      <c r="J27" s="21">
        <f>391+15</f>
        <v>406</v>
      </c>
      <c r="K27" s="20">
        <f>J27/0.956-J27+0.3</f>
        <v>18.986192468619254</v>
      </c>
      <c r="L27" s="19"/>
      <c r="M27" s="18">
        <f>J27+K27+L27</f>
        <v>424.98619246861927</v>
      </c>
      <c r="N27" s="17" t="s">
        <v>37</v>
      </c>
    </row>
    <row r="28" spans="1:14" s="16" customFormat="1" x14ac:dyDescent="0.25">
      <c r="A28" s="23" t="s">
        <v>36</v>
      </c>
      <c r="B28" s="23" t="s">
        <v>29</v>
      </c>
      <c r="C28" s="23" t="s">
        <v>6</v>
      </c>
      <c r="D28" s="23" t="s">
        <v>17</v>
      </c>
      <c r="E28" s="23">
        <v>1</v>
      </c>
      <c r="F28" s="23" t="s">
        <v>16</v>
      </c>
      <c r="G28" s="22">
        <v>1</v>
      </c>
      <c r="H28" s="22">
        <v>1</v>
      </c>
      <c r="I28" s="22">
        <v>1</v>
      </c>
      <c r="J28" s="21">
        <f>330+40+35+25</f>
        <v>430</v>
      </c>
      <c r="K28" s="20">
        <f>J28/0.956-J28+0.3</f>
        <v>20.090794979079522</v>
      </c>
      <c r="L28" s="19"/>
      <c r="M28" s="18">
        <f>J28+K28+L28</f>
        <v>450.09079497907953</v>
      </c>
      <c r="N28" s="17"/>
    </row>
    <row r="29" spans="1:14" s="16" customFormat="1" x14ac:dyDescent="0.25">
      <c r="A29" s="23" t="s">
        <v>35</v>
      </c>
      <c r="B29" s="23" t="s">
        <v>7</v>
      </c>
      <c r="C29" s="23" t="s">
        <v>6</v>
      </c>
      <c r="D29" s="23" t="s">
        <v>10</v>
      </c>
      <c r="E29" s="23">
        <v>1</v>
      </c>
      <c r="F29" s="23" t="s">
        <v>14</v>
      </c>
      <c r="G29" s="22">
        <v>1</v>
      </c>
      <c r="H29" s="22">
        <v>2</v>
      </c>
      <c r="I29" s="22">
        <v>0</v>
      </c>
      <c r="J29" s="21">
        <f>320+40+35+35</f>
        <v>430</v>
      </c>
      <c r="K29" s="20">
        <f>J29/0.956-J29+0.3</f>
        <v>20.090794979079522</v>
      </c>
      <c r="L29" s="19"/>
      <c r="M29" s="18">
        <f>J29+K29+L29</f>
        <v>450.09079497907953</v>
      </c>
      <c r="N29" s="17"/>
    </row>
    <row r="30" spans="1:14" s="16" customFormat="1" x14ac:dyDescent="0.25">
      <c r="A30" s="23" t="s">
        <v>34</v>
      </c>
      <c r="B30" s="23" t="s">
        <v>29</v>
      </c>
      <c r="C30" s="23" t="s">
        <v>6</v>
      </c>
      <c r="D30" s="23" t="s">
        <v>17</v>
      </c>
      <c r="E30" s="23">
        <v>1</v>
      </c>
      <c r="F30" s="23" t="s">
        <v>16</v>
      </c>
      <c r="G30" s="22">
        <v>0</v>
      </c>
      <c r="H30" s="22">
        <v>1</v>
      </c>
      <c r="I30" s="22">
        <v>0</v>
      </c>
      <c r="J30" s="21">
        <f>330+35</f>
        <v>365</v>
      </c>
      <c r="K30" s="20">
        <f>J30/0.956-J30+0.3</f>
        <v>17.099163179916321</v>
      </c>
      <c r="L30" s="19"/>
      <c r="M30" s="18">
        <f>J30+K30+L30</f>
        <v>382.09916317991633</v>
      </c>
      <c r="N30" s="17"/>
    </row>
    <row r="31" spans="1:14" s="16" customFormat="1" ht="25.5" x14ac:dyDescent="0.25">
      <c r="A31" s="23" t="s">
        <v>33</v>
      </c>
      <c r="B31" s="23" t="s">
        <v>12</v>
      </c>
      <c r="C31" s="17" t="s">
        <v>32</v>
      </c>
      <c r="D31" s="23" t="s">
        <v>17</v>
      </c>
      <c r="E31" s="23">
        <v>2</v>
      </c>
      <c r="F31" s="23" t="s">
        <v>16</v>
      </c>
      <c r="G31" s="22">
        <v>0</v>
      </c>
      <c r="H31" s="22">
        <v>0</v>
      </c>
      <c r="I31" s="22">
        <v>1</v>
      </c>
      <c r="J31" s="21">
        <f>330*2+25</f>
        <v>685</v>
      </c>
      <c r="K31" s="20">
        <f>J31/0.956-J31+0.3</f>
        <v>31.827196652719682</v>
      </c>
      <c r="L31" s="19"/>
      <c r="M31" s="18">
        <f>J31+K31+L31</f>
        <v>716.82719665271964</v>
      </c>
      <c r="N31" s="17" t="s">
        <v>31</v>
      </c>
    </row>
    <row r="32" spans="1:14" s="16" customFormat="1" x14ac:dyDescent="0.25">
      <c r="A32" s="23" t="s">
        <v>30</v>
      </c>
      <c r="B32" s="23" t="s">
        <v>29</v>
      </c>
      <c r="C32" s="23" t="s">
        <v>11</v>
      </c>
      <c r="D32" s="23" t="s">
        <v>17</v>
      </c>
      <c r="E32" s="23">
        <v>1</v>
      </c>
      <c r="F32" s="23" t="s">
        <v>16</v>
      </c>
      <c r="G32" s="22">
        <v>0</v>
      </c>
      <c r="H32" s="22">
        <v>0</v>
      </c>
      <c r="I32" s="22">
        <v>1</v>
      </c>
      <c r="J32" s="21">
        <f>330+25</f>
        <v>355</v>
      </c>
      <c r="K32" s="20">
        <f>J32/0.956-J32+0.3</f>
        <v>16.638912133891257</v>
      </c>
      <c r="L32" s="19"/>
      <c r="M32" s="18">
        <f>J32+K32+L32</f>
        <v>371.63891213389127</v>
      </c>
      <c r="N32" s="17"/>
    </row>
    <row r="33" spans="1:14" s="16" customFormat="1" x14ac:dyDescent="0.25">
      <c r="A33" s="23" t="s">
        <v>28</v>
      </c>
      <c r="B33" s="23" t="s">
        <v>12</v>
      </c>
      <c r="C33" s="23" t="s">
        <v>11</v>
      </c>
      <c r="D33" s="23" t="s">
        <v>5</v>
      </c>
      <c r="E33" s="23">
        <v>1</v>
      </c>
      <c r="F33" s="23" t="s">
        <v>27</v>
      </c>
      <c r="G33" s="22">
        <v>0</v>
      </c>
      <c r="H33" s="22">
        <v>0</v>
      </c>
      <c r="I33" s="22">
        <v>0</v>
      </c>
      <c r="J33" s="21">
        <v>391</v>
      </c>
      <c r="K33" s="20">
        <f>J33/0.956-J33+0.3</f>
        <v>18.295815899581601</v>
      </c>
      <c r="L33" s="19"/>
      <c r="M33" s="18">
        <f>J33+K33+L33</f>
        <v>409.29581589958161</v>
      </c>
      <c r="N33" s="17"/>
    </row>
    <row r="34" spans="1:14" s="16" customFormat="1" x14ac:dyDescent="0.25">
      <c r="A34" s="23" t="s">
        <v>26</v>
      </c>
      <c r="B34" s="23" t="s">
        <v>7</v>
      </c>
      <c r="C34" s="23" t="s">
        <v>6</v>
      </c>
      <c r="D34" s="23" t="s">
        <v>10</v>
      </c>
      <c r="E34" s="23">
        <v>1</v>
      </c>
      <c r="F34" s="23" t="s">
        <v>4</v>
      </c>
      <c r="G34" s="22">
        <v>0</v>
      </c>
      <c r="H34" s="22">
        <v>0</v>
      </c>
      <c r="I34" s="22">
        <v>0</v>
      </c>
      <c r="J34" s="21">
        <v>320</v>
      </c>
      <c r="K34" s="20">
        <f>J34/0.956-J34+0.3</f>
        <v>15.028033472803362</v>
      </c>
      <c r="L34" s="19"/>
      <c r="M34" s="18">
        <f>J34+K34+L34</f>
        <v>335.02803347280337</v>
      </c>
      <c r="N34" s="17"/>
    </row>
    <row r="35" spans="1:14" s="16" customFormat="1" x14ac:dyDescent="0.25">
      <c r="A35" s="23" t="s">
        <v>25</v>
      </c>
      <c r="B35" s="23" t="s">
        <v>7</v>
      </c>
      <c r="C35" s="23" t="s">
        <v>6</v>
      </c>
      <c r="D35" s="23" t="s">
        <v>10</v>
      </c>
      <c r="E35" s="23">
        <v>1</v>
      </c>
      <c r="F35" s="23" t="s">
        <v>4</v>
      </c>
      <c r="G35" s="22">
        <v>0</v>
      </c>
      <c r="H35" s="22">
        <v>0</v>
      </c>
      <c r="I35" s="22">
        <v>1</v>
      </c>
      <c r="J35" s="21">
        <f>320+25</f>
        <v>345</v>
      </c>
      <c r="K35" s="20">
        <f>J35/0.956-J35+0.3</f>
        <v>16.178661087866136</v>
      </c>
      <c r="L35" s="19"/>
      <c r="M35" s="18">
        <f>J35+K35+L35</f>
        <v>361.17866108786615</v>
      </c>
      <c r="N35" s="17"/>
    </row>
    <row r="36" spans="1:14" s="16" customFormat="1" x14ac:dyDescent="0.25">
      <c r="A36" s="23" t="s">
        <v>24</v>
      </c>
      <c r="B36" s="23" t="s">
        <v>12</v>
      </c>
      <c r="C36" s="23" t="s">
        <v>11</v>
      </c>
      <c r="D36" s="23" t="s">
        <v>10</v>
      </c>
      <c r="E36" s="23">
        <v>1</v>
      </c>
      <c r="F36" s="23" t="s">
        <v>4</v>
      </c>
      <c r="G36" s="22">
        <v>0</v>
      </c>
      <c r="H36" s="22">
        <v>0</v>
      </c>
      <c r="I36" s="22">
        <v>0</v>
      </c>
      <c r="J36" s="21">
        <v>320</v>
      </c>
      <c r="K36" s="20">
        <f>J36/0.956-J36+0.3</f>
        <v>15.028033472803362</v>
      </c>
      <c r="L36" s="19"/>
      <c r="M36" s="18">
        <f>J36+K36+L36</f>
        <v>335.02803347280337</v>
      </c>
      <c r="N36" s="17"/>
    </row>
    <row r="37" spans="1:14" s="16" customFormat="1" ht="25.5" x14ac:dyDescent="0.25">
      <c r="A37" s="23" t="s">
        <v>23</v>
      </c>
      <c r="B37" s="23" t="s">
        <v>12</v>
      </c>
      <c r="C37" s="23" t="s">
        <v>11</v>
      </c>
      <c r="D37" s="23" t="s">
        <v>5</v>
      </c>
      <c r="E37" s="23">
        <v>2</v>
      </c>
      <c r="F37" s="17" t="s">
        <v>22</v>
      </c>
      <c r="G37" s="22">
        <v>1</v>
      </c>
      <c r="H37" s="22">
        <v>1</v>
      </c>
      <c r="I37" s="22">
        <v>1</v>
      </c>
      <c r="J37" s="21">
        <f>391*2+40+35+25</f>
        <v>882</v>
      </c>
      <c r="K37" s="20">
        <f>J37/0.956-J37+0.3</f>
        <v>40.894142259414295</v>
      </c>
      <c r="L37" s="19"/>
      <c r="M37" s="18">
        <f>J37+K37+L37</f>
        <v>922.89414225941425</v>
      </c>
      <c r="N37" s="17" t="s">
        <v>21</v>
      </c>
    </row>
    <row r="38" spans="1:14" s="16" customFormat="1" x14ac:dyDescent="0.25">
      <c r="A38" s="23" t="s">
        <v>20</v>
      </c>
      <c r="B38" s="23" t="s">
        <v>7</v>
      </c>
      <c r="C38" s="23" t="s">
        <v>11</v>
      </c>
      <c r="D38" s="23" t="s">
        <v>10</v>
      </c>
      <c r="E38" s="23">
        <v>1</v>
      </c>
      <c r="F38" s="23" t="s">
        <v>4</v>
      </c>
      <c r="G38" s="22">
        <v>1</v>
      </c>
      <c r="H38" s="22">
        <v>0</v>
      </c>
      <c r="I38" s="22">
        <v>0</v>
      </c>
      <c r="J38" s="21">
        <f>320+40</f>
        <v>360</v>
      </c>
      <c r="K38" s="20">
        <f>J38/0.956-J38+0.3</f>
        <v>16.869037656903789</v>
      </c>
      <c r="L38" s="19"/>
      <c r="M38" s="18">
        <f>J38+K38+L38</f>
        <v>376.8690376569038</v>
      </c>
      <c r="N38" s="17"/>
    </row>
    <row r="39" spans="1:14" s="16" customFormat="1" x14ac:dyDescent="0.25">
      <c r="A39" s="23" t="s">
        <v>19</v>
      </c>
      <c r="B39" s="23" t="s">
        <v>7</v>
      </c>
      <c r="C39" s="23" t="s">
        <v>11</v>
      </c>
      <c r="D39" s="23" t="s">
        <v>10</v>
      </c>
      <c r="E39" s="23">
        <v>1</v>
      </c>
      <c r="F39" s="23" t="s">
        <v>4</v>
      </c>
      <c r="G39" s="22">
        <v>0</v>
      </c>
      <c r="H39" s="22">
        <v>1</v>
      </c>
      <c r="I39" s="22">
        <v>0</v>
      </c>
      <c r="J39" s="21">
        <f>320+35</f>
        <v>355</v>
      </c>
      <c r="K39" s="20">
        <f>J39/0.956-J39+0.3</f>
        <v>16.638912133891257</v>
      </c>
      <c r="L39" s="19"/>
      <c r="M39" s="18">
        <f>J39+K39+L39</f>
        <v>371.63891213389127</v>
      </c>
      <c r="N39" s="17"/>
    </row>
    <row r="40" spans="1:14" s="16" customFormat="1" x14ac:dyDescent="0.25">
      <c r="A40" s="23" t="s">
        <v>18</v>
      </c>
      <c r="B40" s="23" t="s">
        <v>7</v>
      </c>
      <c r="C40" s="23" t="s">
        <v>11</v>
      </c>
      <c r="D40" s="23" t="s">
        <v>17</v>
      </c>
      <c r="E40" s="23">
        <v>1</v>
      </c>
      <c r="F40" s="23" t="s">
        <v>16</v>
      </c>
      <c r="G40" s="22">
        <v>0</v>
      </c>
      <c r="H40" s="22">
        <v>1</v>
      </c>
      <c r="I40" s="22">
        <v>1</v>
      </c>
      <c r="J40" s="21">
        <f>330+35+25</f>
        <v>390</v>
      </c>
      <c r="K40" s="20">
        <f>J40/0.956-J40+0.3</f>
        <v>18.249790794979095</v>
      </c>
      <c r="L40" s="19"/>
      <c r="M40" s="18">
        <f>J40+K40+L40</f>
        <v>408.24979079497911</v>
      </c>
      <c r="N40" s="17"/>
    </row>
    <row r="41" spans="1:14" s="16" customFormat="1" x14ac:dyDescent="0.25">
      <c r="A41" s="23" t="s">
        <v>15</v>
      </c>
      <c r="B41" s="23" t="s">
        <v>7</v>
      </c>
      <c r="C41" s="23" t="s">
        <v>6</v>
      </c>
      <c r="D41" s="23" t="s">
        <v>5</v>
      </c>
      <c r="E41" s="23">
        <v>1</v>
      </c>
      <c r="F41" s="23" t="s">
        <v>14</v>
      </c>
      <c r="G41" s="22">
        <v>0</v>
      </c>
      <c r="H41" s="22">
        <v>0</v>
      </c>
      <c r="I41" s="22">
        <v>0</v>
      </c>
      <c r="J41" s="21">
        <v>391</v>
      </c>
      <c r="K41" s="20">
        <f>J41/0.956-J41+0.3</f>
        <v>18.295815899581601</v>
      </c>
      <c r="L41" s="19"/>
      <c r="M41" s="18">
        <f>J41+K41+L41</f>
        <v>409.29581589958161</v>
      </c>
      <c r="N41" s="17"/>
    </row>
    <row r="42" spans="1:14" s="16" customFormat="1" x14ac:dyDescent="0.25">
      <c r="A42" s="23" t="s">
        <v>13</v>
      </c>
      <c r="B42" s="23" t="s">
        <v>12</v>
      </c>
      <c r="C42" s="23" t="s">
        <v>11</v>
      </c>
      <c r="D42" s="23" t="s">
        <v>10</v>
      </c>
      <c r="E42" s="23">
        <v>1</v>
      </c>
      <c r="F42" s="23" t="s">
        <v>9</v>
      </c>
      <c r="G42" s="22">
        <v>0</v>
      </c>
      <c r="H42" s="22">
        <v>0</v>
      </c>
      <c r="I42" s="22">
        <v>0</v>
      </c>
      <c r="J42" s="21">
        <v>320</v>
      </c>
      <c r="K42" s="20">
        <f>J42/0.956-J42+0.3</f>
        <v>15.028033472803362</v>
      </c>
      <c r="L42" s="19"/>
      <c r="M42" s="18">
        <f>J42+K42+L42</f>
        <v>335.02803347280337</v>
      </c>
      <c r="N42" s="17"/>
    </row>
    <row r="43" spans="1:14" s="1" customFormat="1" x14ac:dyDescent="0.25">
      <c r="A43" s="15" t="s">
        <v>8</v>
      </c>
      <c r="B43" s="15" t="s">
        <v>7</v>
      </c>
      <c r="C43" s="15" t="s">
        <v>6</v>
      </c>
      <c r="D43" s="15" t="s">
        <v>5</v>
      </c>
      <c r="E43" s="15">
        <v>1</v>
      </c>
      <c r="F43" s="15" t="s">
        <v>4</v>
      </c>
      <c r="G43" s="14">
        <v>0</v>
      </c>
      <c r="H43" s="14">
        <v>1</v>
      </c>
      <c r="I43" s="14">
        <v>0</v>
      </c>
      <c r="J43" s="13">
        <v>391</v>
      </c>
      <c r="K43" s="12">
        <f>J43/0.956-J43+0.3</f>
        <v>18.295815899581601</v>
      </c>
      <c r="L43" s="11"/>
      <c r="M43" s="10">
        <f>J43+K43+L43</f>
        <v>409.29581589958161</v>
      </c>
      <c r="N43" s="9" t="s">
        <v>3</v>
      </c>
    </row>
    <row r="45" spans="1:14" s="1" customFormat="1" x14ac:dyDescent="0.25">
      <c r="G45" s="2"/>
      <c r="H45" s="2"/>
      <c r="I45" s="8" t="s">
        <v>2</v>
      </c>
      <c r="J45" s="7">
        <f>SUM(J2:J42)</f>
        <v>16031</v>
      </c>
      <c r="K45" s="2"/>
      <c r="L45" s="2"/>
      <c r="M45" s="2"/>
      <c r="N45" s="2"/>
    </row>
    <row r="46" spans="1:14" s="1" customFormat="1" x14ac:dyDescent="0.25">
      <c r="G46" s="2"/>
      <c r="H46" s="2"/>
      <c r="I46" s="5" t="s">
        <v>1</v>
      </c>
      <c r="J46" s="7">
        <f>J45*0.8</f>
        <v>12824.800000000001</v>
      </c>
      <c r="K46" s="6">
        <f>J46*1.32</f>
        <v>16928.736000000001</v>
      </c>
      <c r="L46" s="2"/>
      <c r="M46" s="2"/>
      <c r="N46" s="2"/>
    </row>
    <row r="47" spans="1:14" s="1" customFormat="1" x14ac:dyDescent="0.25">
      <c r="G47" s="2"/>
      <c r="H47" s="2"/>
      <c r="I47" s="5" t="s">
        <v>0</v>
      </c>
      <c r="J47" s="4">
        <f>J45-J46</f>
        <v>3206.1999999999989</v>
      </c>
      <c r="K47" s="3">
        <f>J47*1.32</f>
        <v>4232.1839999999984</v>
      </c>
      <c r="L47" s="2"/>
      <c r="M47" s="2"/>
      <c r="N47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Untitled form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</dc:creator>
  <cp:lastModifiedBy>Tang</cp:lastModifiedBy>
  <dcterms:created xsi:type="dcterms:W3CDTF">2019-01-04T14:38:42Z</dcterms:created>
  <dcterms:modified xsi:type="dcterms:W3CDTF">2019-01-04T14:39:05Z</dcterms:modified>
</cp:coreProperties>
</file>